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d365-my.sharepoint-mil.us/personal/kathleen_h_ives_civ_mail_mil/Documents/Documents/Offline Records (V2)/NIPR/"/>
    </mc:Choice>
  </mc:AlternateContent>
  <xr:revisionPtr revIDLastSave="1" documentId="13_ncr:1_{1F7469A8-363D-4050-8276-2FDCD6809ADD}" xr6:coauthVersionLast="47" xr6:coauthVersionMax="47" xr10:uidLastSave="{CEE7FBCC-35BB-4EB5-BEF4-BDC803850E96}"/>
  <bookViews>
    <workbookView xWindow="-120" yWindow="-120" windowWidth="29040" windowHeight="15720" xr2:uid="{00000000-000D-0000-FFFF-FFFF00000000}"/>
  </bookViews>
  <sheets>
    <sheet name="Master" sheetId="13" r:id="rId1"/>
    <sheet name="Fed Holidays" sheetId="5" r:id="rId2"/>
  </sheets>
  <definedNames>
    <definedName name="_xlnm.Print_Area" localSheetId="0">Master!$A$2:$U$55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13" l="1"/>
  <c r="G55" i="13"/>
  <c r="H55" i="13"/>
  <c r="I55" i="13"/>
  <c r="J55" i="13"/>
  <c r="K55" i="13"/>
  <c r="L55" i="13"/>
  <c r="M55" i="13"/>
  <c r="E55" i="13"/>
  <c r="D55" i="13"/>
  <c r="I44" i="13"/>
  <c r="B42" i="13" l="1"/>
  <c r="C42" i="13" s="1"/>
  <c r="D42" i="13" s="1"/>
  <c r="E42" i="13" s="1"/>
  <c r="F42" i="13" s="1"/>
  <c r="G42" i="13" s="1"/>
  <c r="H42" i="13" s="1"/>
  <c r="I42" i="13" s="1"/>
  <c r="J42" i="13" s="1"/>
  <c r="K42" i="13" s="1"/>
  <c r="L42" i="13" s="1"/>
  <c r="M42" i="13" s="1"/>
  <c r="N42" i="13" s="1"/>
  <c r="O42" i="13" s="1"/>
  <c r="P42" i="13" s="1"/>
  <c r="Q42" i="13" s="1"/>
  <c r="R42" i="13" s="1"/>
  <c r="S42" i="13" s="1"/>
  <c r="T42" i="13" s="1"/>
  <c r="U42" i="13" s="1"/>
  <c r="U55" i="13"/>
  <c r="T55" i="13"/>
  <c r="S55" i="13"/>
  <c r="R55" i="13"/>
  <c r="Q55" i="13"/>
  <c r="P55" i="13"/>
  <c r="O55" i="13"/>
  <c r="N55" i="13"/>
  <c r="C55" i="13"/>
  <c r="B49" i="13"/>
  <c r="U44" i="13"/>
  <c r="U46" i="13" s="1"/>
  <c r="T44" i="13"/>
  <c r="T46" i="13" s="1"/>
  <c r="S44" i="13"/>
  <c r="S46" i="13" s="1"/>
  <c r="R44" i="13"/>
  <c r="R46" i="13" s="1"/>
  <c r="Q44" i="13"/>
  <c r="Q46" i="13" s="1"/>
  <c r="P44" i="13"/>
  <c r="P46" i="13" s="1"/>
  <c r="O44" i="13"/>
  <c r="O46" i="13" s="1"/>
  <c r="N44" i="13"/>
  <c r="N46" i="13" s="1"/>
  <c r="M44" i="13"/>
  <c r="M46" i="13" s="1"/>
  <c r="L44" i="13"/>
  <c r="L46" i="13" s="1"/>
  <c r="K44" i="13"/>
  <c r="K46" i="13" s="1"/>
  <c r="J44" i="13"/>
  <c r="J46" i="13" s="1"/>
  <c r="I46" i="13"/>
  <c r="H44" i="13"/>
  <c r="H46" i="13" s="1"/>
  <c r="G44" i="13"/>
  <c r="G46" i="13" s="1"/>
  <c r="F44" i="13"/>
  <c r="F46" i="13" s="1"/>
  <c r="E44" i="13"/>
  <c r="E46" i="13" s="1"/>
  <c r="D44" i="13"/>
  <c r="D46" i="13" s="1"/>
  <c r="C44" i="13"/>
  <c r="C46" i="13" s="1"/>
  <c r="C49" i="13" l="1"/>
  <c r="D49" i="13" s="1"/>
  <c r="E49" i="13" s="1"/>
  <c r="F49" i="13" l="1"/>
  <c r="G49" i="13" l="1"/>
  <c r="H49" i="13" l="1"/>
  <c r="I49" i="13" l="1"/>
  <c r="J49" i="13" s="1"/>
  <c r="K49" i="13" l="1"/>
  <c r="L49" i="13" l="1"/>
  <c r="M49" i="13" s="1"/>
  <c r="N49" i="13" s="1"/>
  <c r="O49" i="13" s="1"/>
  <c r="P49" i="13" s="1"/>
  <c r="Q49" i="13" s="1"/>
  <c r="R49" i="13" s="1"/>
  <c r="S49" i="13" s="1"/>
  <c r="T49" i="13" s="1"/>
  <c r="U49" i="13" s="1"/>
</calcChain>
</file>

<file path=xl/sharedStrings.xml><?xml version="1.0" encoding="utf-8"?>
<sst xmlns="http://schemas.openxmlformats.org/spreadsheetml/2006/main" count="126" uniqueCount="103">
  <si>
    <t>Cancellation</t>
  </si>
  <si>
    <t>Precoordination</t>
  </si>
  <si>
    <t>New Year’s Day</t>
  </si>
  <si>
    <t>Birthday of Martin Luther King, Jr.</t>
  </si>
  <si>
    <t>Washington’s Birthday</t>
  </si>
  <si>
    <t>Memorial Day</t>
  </si>
  <si>
    <t>Independence Day</t>
  </si>
  <si>
    <t>Labor Day</t>
  </si>
  <si>
    <t>Columbus Day</t>
  </si>
  <si>
    <t>Veterans Day</t>
  </si>
  <si>
    <t>Thanksgiving Day</t>
  </si>
  <si>
    <t>Christmas Day</t>
  </si>
  <si>
    <t>DTM</t>
  </si>
  <si>
    <t>Pages Count</t>
  </si>
  <si>
    <t>Presignature</t>
  </si>
  <si>
    <t>CODE</t>
  </si>
  <si>
    <t xml:space="preserve">2A </t>
  </si>
  <si>
    <t>2C</t>
  </si>
  <si>
    <t>3A</t>
  </si>
  <si>
    <t>4A</t>
  </si>
  <si>
    <t>4C</t>
  </si>
  <si>
    <t>4D</t>
  </si>
  <si>
    <t>5A</t>
  </si>
  <si>
    <t>1B</t>
  </si>
  <si>
    <t>Standard Workdays</t>
  </si>
  <si>
    <t>Agreed Upon Workdays</t>
  </si>
  <si>
    <t>35 or less</t>
  </si>
  <si>
    <t>36-70</t>
  </si>
  <si>
    <t>71+</t>
  </si>
  <si>
    <t>Substantive Change</t>
  </si>
  <si>
    <t>New or Reissued</t>
  </si>
  <si>
    <t>TYPE OF ACTION</t>
  </si>
  <si>
    <t>1A</t>
  </si>
  <si>
    <t>Development</t>
  </si>
  <si>
    <t>2D</t>
  </si>
  <si>
    <t>4B</t>
  </si>
  <si>
    <t>OGC Provides LSR</t>
  </si>
  <si>
    <t>5B</t>
  </si>
  <si>
    <t>Formal Coordination</t>
  </si>
  <si>
    <t>Signature and Publication</t>
  </si>
  <si>
    <t>AO Starts Drafts Issuance</t>
  </si>
  <si>
    <r>
      <t>3</t>
    </r>
    <r>
      <rPr>
        <sz val="22"/>
        <color theme="1"/>
        <rFont val="Times New Roman"/>
        <family val="2"/>
      </rPr>
      <t>B</t>
    </r>
  </si>
  <si>
    <t>Days Early/Overdue</t>
  </si>
  <si>
    <t>Issuance Title</t>
  </si>
  <si>
    <t>Required By</t>
  </si>
  <si>
    <t>Memo Date/Date Notified</t>
  </si>
  <si>
    <t>Issuance Type</t>
  </si>
  <si>
    <t xml:space="preserve"> Issuance Number</t>
  </si>
  <si>
    <t>Required Due Date</t>
  </si>
  <si>
    <t>Date Sent to WHS for  Pre-Coordination Review</t>
  </si>
  <si>
    <t>AO Begins Coordination of  Issuance within OPR</t>
  </si>
  <si>
    <t>Date WHS Returns Precoord Review</t>
  </si>
  <si>
    <t>Date Directives Division Completes Review and Posts for LOR</t>
  </si>
  <si>
    <t>AO Gets DD Form 106 Signed and Requests Formal Coordination</t>
  </si>
  <si>
    <t>Directives Division Reviews Issuance Package Before Formal Coord</t>
  </si>
  <si>
    <t>Formal Coord Suspense</t>
  </si>
  <si>
    <t>AO Completes Revision of Issuance and Submits to Directives Division</t>
  </si>
  <si>
    <t>AO Completes Revision of Issuance and Submits for LSR</t>
  </si>
  <si>
    <t>DOPSR Provides Clearance</t>
  </si>
  <si>
    <t>AO prepares Issuance Package and Gets Issuance Approved for Publication</t>
  </si>
  <si>
    <t>Date OPR Requests OGC Legal Objection Review</t>
  </si>
  <si>
    <t>Date OGC Provides Legal Objection Review</t>
  </si>
  <si>
    <t>Directives Division Provides Presignature Review</t>
  </si>
  <si>
    <t>Date Directives Division Completes Review and Posts for LSR</t>
  </si>
  <si>
    <t>AO Incorporates OGC Changes and Sends to DOPSR</t>
  </si>
  <si>
    <t>Directives Division Publishes Issuance</t>
  </si>
  <si>
    <t>Expedited Adjustment - Enter # days +/- than standard</t>
  </si>
  <si>
    <t>Thursday, November 28</t>
  </si>
  <si>
    <t>Monday, January 20</t>
  </si>
  <si>
    <t>Thursday, July 4</t>
  </si>
  <si>
    <t>AO  Incorporates WHS Changes</t>
  </si>
  <si>
    <t>Juneteenth</t>
  </si>
  <si>
    <t>Monday, June 19</t>
  </si>
  <si>
    <t>Wednesday, June 19</t>
  </si>
  <si>
    <t>Friday, November 10***</t>
  </si>
  <si>
    <t>Tuesday, July 4</t>
  </si>
  <si>
    <t>Monday, January 2</t>
  </si>
  <si>
    <t>Monday, January 16</t>
  </si>
  <si>
    <t>Monday, February 20*</t>
  </si>
  <si>
    <t>Monday, May 29</t>
  </si>
  <si>
    <t>Monday, September 4</t>
  </si>
  <si>
    <t>Monday, October 9</t>
  </si>
  <si>
    <t>Thursday, November 23</t>
  </si>
  <si>
    <t>Monday, December 25**</t>
  </si>
  <si>
    <t>Monday, January 1*</t>
  </si>
  <si>
    <t>Monday, January 15</t>
  </si>
  <si>
    <t>Monday, February 19**</t>
  </si>
  <si>
    <t>Monday, May 27</t>
  </si>
  <si>
    <t>Monday, September 2</t>
  </si>
  <si>
    <t>Monday, October 14</t>
  </si>
  <si>
    <t>Monday, November 11***</t>
  </si>
  <si>
    <t>Wednesday, December 25</t>
  </si>
  <si>
    <t>Wednesday, January 1</t>
  </si>
  <si>
    <t>Monday, February 17*</t>
  </si>
  <si>
    <t>Monday, May 26</t>
  </si>
  <si>
    <t>Thursday, June 19</t>
  </si>
  <si>
    <t>Friday, July 4</t>
  </si>
  <si>
    <t>Monday, September 1</t>
  </si>
  <si>
    <t>Monday, October 13</t>
  </si>
  <si>
    <t>Tuesday, November 11**</t>
  </si>
  <si>
    <t>Thursday, November 27</t>
  </si>
  <si>
    <t>Thursday, December 25</t>
  </si>
  <si>
    <t>OSW Component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</si>
</sst>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m/d/yy;@"/>
  </numFmts>
  <fonts count="12" x14ac:knownFonts="1">
    <font>
      <sz val="12"/>
      <color theme="1"/>
      <name val="Times New Roman"/>
      <family val="2"/>
    </font>
    <font>
      <b/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2"/>
    </font>
    <font>
      <sz val="26"/>
      <color theme="1"/>
      <name val="Times New Roman"/>
      <family val="2"/>
    </font>
    <font>
      <b/>
      <sz val="14"/>
      <color theme="1"/>
      <name val="Times New Roman"/>
      <family val="1"/>
    </font>
    <font>
      <sz val="22"/>
      <color theme="1"/>
      <name val="Times New Roman"/>
      <family val="2"/>
    </font>
    <font>
      <b/>
      <sz val="22"/>
      <color theme="1"/>
      <name val="Times New Roman"/>
      <family val="2"/>
    </font>
    <font>
      <b/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 wrapText="1"/>
      <protection locked="0"/>
    </xf>
    <xf numFmtId="0" fontId="2" fillId="5" borderId="0" xfId="0" applyFont="1" applyFill="1" applyProtection="1">
      <protection locked="0"/>
    </xf>
    <xf numFmtId="0" fontId="0" fillId="5" borderId="0" xfId="0" applyFill="1" applyProtection="1"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5" borderId="7" xfId="0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/>
      <protection locked="0"/>
    </xf>
    <xf numFmtId="14" fontId="0" fillId="0" borderId="0" xfId="0" applyNumberFormat="1" applyFill="1" applyProtection="1">
      <protection locked="0"/>
    </xf>
    <xf numFmtId="14" fontId="0" fillId="0" borderId="0" xfId="0" applyNumberFormat="1" applyBorder="1" applyProtection="1">
      <protection locked="0"/>
    </xf>
    <xf numFmtId="164" fontId="0" fillId="0" borderId="0" xfId="0" applyNumberFormat="1" applyBorder="1" applyProtection="1">
      <protection locked="0"/>
    </xf>
    <xf numFmtId="0" fontId="2" fillId="4" borderId="7" xfId="0" applyFont="1" applyFill="1" applyBorder="1" applyAlignment="1" applyProtection="1">
      <alignment horizontal="center"/>
    </xf>
    <xf numFmtId="0" fontId="2" fillId="4" borderId="8" xfId="0" applyFont="1" applyFill="1" applyBorder="1" applyAlignment="1" applyProtection="1">
      <alignment horizontal="center"/>
    </xf>
    <xf numFmtId="1" fontId="3" fillId="0" borderId="1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2" fillId="0" borderId="7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7" borderId="0" xfId="0" applyFont="1" applyFill="1" applyAlignment="1" applyProtection="1">
      <alignment horizontal="center"/>
      <protection locked="0"/>
    </xf>
    <xf numFmtId="0" fontId="0" fillId="7" borderId="0" xfId="0" applyFill="1" applyProtection="1">
      <protection locked="0"/>
    </xf>
    <xf numFmtId="0" fontId="2" fillId="7" borderId="6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 wrapText="1"/>
      <protection locked="0"/>
    </xf>
    <xf numFmtId="17" fontId="0" fillId="4" borderId="0" xfId="0" applyNumberFormat="1" applyFill="1" applyProtection="1">
      <protection locked="0"/>
    </xf>
    <xf numFmtId="0" fontId="2" fillId="4" borderId="0" xfId="0" applyFont="1" applyFill="1" applyProtection="1"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14" fontId="1" fillId="4" borderId="9" xfId="0" applyNumberFormat="1" applyFont="1" applyFill="1" applyBorder="1" applyAlignment="1" applyProtection="1">
      <alignment vertical="center"/>
      <protection locked="0"/>
    </xf>
    <xf numFmtId="0" fontId="0" fillId="4" borderId="9" xfId="0" applyFill="1" applyBorder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10" xfId="0" applyFill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14" fontId="3" fillId="0" borderId="1" xfId="0" applyNumberFormat="1" applyFont="1" applyFill="1" applyBorder="1" applyProtection="1"/>
    <xf numFmtId="14" fontId="3" fillId="0" borderId="1" xfId="0" applyNumberFormat="1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14" fontId="0" fillId="0" borderId="0" xfId="0" applyNumberFormat="1"/>
    <xf numFmtId="0" fontId="0" fillId="0" borderId="0" xfId="0" applyAlignment="1" applyProtection="1">
      <alignment wrapText="1"/>
      <protection locked="0"/>
    </xf>
    <xf numFmtId="14" fontId="2" fillId="0" borderId="0" xfId="0" applyNumberFormat="1" applyFont="1" applyFill="1" applyAlignment="1" applyProtection="1">
      <alignment horizont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165" fontId="9" fillId="3" borderId="5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14" fontId="3" fillId="0" borderId="18" xfId="0" applyNumberFormat="1" applyFont="1" applyFill="1" applyBorder="1" applyAlignment="1" applyProtection="1">
      <alignment horizontal="center"/>
    </xf>
    <xf numFmtId="0" fontId="0" fillId="0" borderId="0" xfId="0" applyBorder="1" applyProtection="1">
      <protection locked="0"/>
    </xf>
    <xf numFmtId="1" fontId="0" fillId="0" borderId="0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Protection="1">
      <protection locked="0"/>
    </xf>
    <xf numFmtId="0" fontId="0" fillId="0" borderId="20" xfId="0" applyBorder="1" applyAlignment="1">
      <alignment wrapText="1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wrapText="1"/>
      <protection locked="0"/>
    </xf>
    <xf numFmtId="14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Fill="1" applyAlignment="1" applyProtection="1">
      <alignment horizontal="left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14" fontId="0" fillId="0" borderId="1" xfId="0" applyNumberFormat="1" applyBorder="1" applyProtection="1"/>
    <xf numFmtId="0" fontId="0" fillId="0" borderId="1" xfId="0" applyBorder="1" applyAlignment="1" applyProtection="1">
      <alignment horizontal="center"/>
    </xf>
    <xf numFmtId="0" fontId="0" fillId="4" borderId="1" xfId="0" applyFill="1" applyBorder="1" applyProtection="1"/>
    <xf numFmtId="0" fontId="0" fillId="4" borderId="1" xfId="0" applyFill="1" applyBorder="1" applyAlignment="1" applyProtection="1">
      <alignment horizontal="center"/>
    </xf>
    <xf numFmtId="1" fontId="0" fillId="4" borderId="1" xfId="0" applyNumberFormat="1" applyFill="1" applyBorder="1" applyAlignment="1" applyProtection="1">
      <alignment horizontal="center"/>
    </xf>
    <xf numFmtId="0" fontId="0" fillId="0" borderId="21" xfId="0" applyBorder="1" applyAlignment="1" applyProtection="1">
      <alignment wrapText="1"/>
    </xf>
    <xf numFmtId="14" fontId="0" fillId="2" borderId="18" xfId="0" applyNumberFormat="1" applyFill="1" applyBorder="1" applyProtection="1">
      <protection locked="0"/>
    </xf>
    <xf numFmtId="0" fontId="0" fillId="0" borderId="0" xfId="0" applyAlignment="1" applyProtection="1"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9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1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165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165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165" fontId="9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9" fillId="3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33</xdr:row>
      <xdr:rowOff>615950</xdr:rowOff>
    </xdr:from>
    <xdr:to>
      <xdr:col>0</xdr:col>
      <xdr:colOff>1485900</xdr:colOff>
      <xdr:row>39</xdr:row>
      <xdr:rowOff>92075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8100" y="8169275"/>
          <a:ext cx="1447800" cy="1924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ENTER</a:t>
          </a:r>
          <a:r>
            <a:rPr lang="en-US" sz="1100" baseline="0"/>
            <a:t> A DATE WHERE YOU ARE  IN THE PROCESS</a:t>
          </a:r>
          <a:endParaRPr lang="en-US" sz="1100"/>
        </a:p>
      </xdr:txBody>
    </xdr:sp>
    <xdr:clientData/>
  </xdr:twoCellAnchor>
  <xdr:twoCellAnchor>
    <xdr:from>
      <xdr:col>0</xdr:col>
      <xdr:colOff>0</xdr:colOff>
      <xdr:row>40</xdr:row>
      <xdr:rowOff>123825</xdr:rowOff>
    </xdr:from>
    <xdr:to>
      <xdr:col>1</xdr:col>
      <xdr:colOff>9525</xdr:colOff>
      <xdr:row>42</xdr:row>
      <xdr:rowOff>85725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10325100"/>
          <a:ext cx="1543050" cy="400050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5025.01</a:t>
          </a:r>
          <a:r>
            <a:rPr lang="en-US" sz="1100" baseline="0">
              <a:solidFill>
                <a:sysClr val="windowText" lastClr="000000"/>
              </a:solidFill>
            </a:rPr>
            <a:t> </a:t>
          </a:r>
          <a:r>
            <a:rPr lang="en-US" sz="1100">
              <a:solidFill>
                <a:sysClr val="windowText" lastClr="000000"/>
              </a:solidFill>
            </a:rPr>
            <a:t>PROJECTION</a:t>
          </a:r>
          <a:r>
            <a:rPr lang="en-US" sz="1100" baseline="0">
              <a:solidFill>
                <a:sysClr val="windowText" lastClr="000000"/>
              </a:solidFill>
            </a:rPr>
            <a:t> 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28575</xdr:colOff>
      <xdr:row>26</xdr:row>
      <xdr:rowOff>142875</xdr:rowOff>
    </xdr:from>
    <xdr:to>
      <xdr:col>2</xdr:col>
      <xdr:colOff>666750</xdr:colOff>
      <xdr:row>29</xdr:row>
      <xdr:rowOff>57150</xdr:rowOff>
    </xdr:to>
    <xdr:sp macro="" textlink="">
      <xdr:nvSpPr>
        <xdr:cNvPr id="4" name="Right Arrow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8575" y="5962650"/>
          <a:ext cx="3228975" cy="514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ENTER</a:t>
          </a:r>
          <a:r>
            <a:rPr lang="en-US" sz="1100" baseline="0"/>
            <a:t>  CORRESPONDING CODE HERE</a:t>
          </a:r>
          <a:endParaRPr lang="en-US" sz="1100"/>
        </a:p>
      </xdr:txBody>
    </xdr:sp>
    <xdr:clientData/>
  </xdr:twoCellAnchor>
  <xdr:twoCellAnchor editAs="oneCell">
    <xdr:from>
      <xdr:col>4</xdr:col>
      <xdr:colOff>653141</xdr:colOff>
      <xdr:row>12</xdr:row>
      <xdr:rowOff>149678</xdr:rowOff>
    </xdr:from>
    <xdr:to>
      <xdr:col>16</xdr:col>
      <xdr:colOff>542016</xdr:colOff>
      <xdr:row>22</xdr:row>
      <xdr:rowOff>81643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3241" y="3159578"/>
          <a:ext cx="11995150" cy="194174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108857</xdr:rowOff>
    </xdr:from>
    <xdr:to>
      <xdr:col>1</xdr:col>
      <xdr:colOff>9525</xdr:colOff>
      <xdr:row>49</xdr:row>
      <xdr:rowOff>111579</xdr:rowOff>
    </xdr:to>
    <xdr:sp macro="" textlink="">
      <xdr:nvSpPr>
        <xdr:cNvPr id="6" name="Right Arrow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2434207"/>
          <a:ext cx="1543050" cy="450397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Adjusted</a:t>
          </a:r>
          <a:r>
            <a:rPr lang="en-US" sz="1100" baseline="0">
              <a:solidFill>
                <a:sysClr val="windowText" lastClr="000000"/>
              </a:solidFill>
            </a:rPr>
            <a:t> </a:t>
          </a:r>
          <a:r>
            <a:rPr lang="en-US" sz="1100">
              <a:solidFill>
                <a:sysClr val="windowText" lastClr="000000"/>
              </a:solidFill>
            </a:rPr>
            <a:t>PROJECTION</a:t>
          </a:r>
          <a:r>
            <a:rPr lang="en-US" sz="1100" baseline="0">
              <a:solidFill>
                <a:sysClr val="windowText" lastClr="000000"/>
              </a:solidFill>
            </a:rPr>
            <a:t> 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2722</xdr:colOff>
      <xdr:row>50</xdr:row>
      <xdr:rowOff>84365</xdr:rowOff>
    </xdr:from>
    <xdr:to>
      <xdr:col>1</xdr:col>
      <xdr:colOff>12247</xdr:colOff>
      <xdr:row>52</xdr:row>
      <xdr:rowOff>127907</xdr:rowOff>
    </xdr:to>
    <xdr:sp macro="" textlink="">
      <xdr:nvSpPr>
        <xdr:cNvPr id="7" name="Right Arrow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722" y="13057415"/>
          <a:ext cx="1543050" cy="443592"/>
        </a:xfrm>
        <a:prstGeom prst="rightArrow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chemeClr val="bg1"/>
              </a:solidFill>
            </a:rPr>
            <a:t>Actual Progress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5"/>
  <sheetViews>
    <sheetView tabSelected="1" topLeftCell="C25" zoomScale="85" zoomScaleNormal="85" workbookViewId="0">
      <selection activeCell="A7" sqref="A7"/>
    </sheetView>
  </sheetViews>
  <sheetFormatPr defaultColWidth="8.75" defaultRowHeight="15.75" x14ac:dyDescent="0.25"/>
  <cols>
    <col min="1" max="1" width="20.125" style="2" customWidth="1"/>
    <col min="2" max="2" width="13.875" style="1" customWidth="1"/>
    <col min="3" max="3" width="13" style="1" customWidth="1"/>
    <col min="4" max="4" width="13.5" style="2" customWidth="1"/>
    <col min="5" max="5" width="13" style="1" bestFit="1" customWidth="1"/>
    <col min="6" max="6" width="12.5" style="1" bestFit="1" customWidth="1"/>
    <col min="7" max="7" width="13.5" style="1" customWidth="1"/>
    <col min="8" max="8" width="12.625" style="1" bestFit="1" customWidth="1"/>
    <col min="9" max="9" width="13.375" style="1" customWidth="1"/>
    <col min="10" max="10" width="14.875" style="1" customWidth="1"/>
    <col min="11" max="11" width="12.875" style="1" customWidth="1"/>
    <col min="12" max="12" width="12.125" style="1" customWidth="1"/>
    <col min="13" max="13" width="13.25" style="1" customWidth="1"/>
    <col min="14" max="15" width="14.25" style="1" customWidth="1"/>
    <col min="16" max="16" width="12.25" style="1" bestFit="1" customWidth="1"/>
    <col min="17" max="17" width="12.75" style="1" bestFit="1" customWidth="1"/>
    <col min="18" max="18" width="13.25" style="1" customWidth="1"/>
    <col min="19" max="19" width="13.625" style="1" customWidth="1"/>
    <col min="20" max="20" width="12.5" style="1" customWidth="1"/>
    <col min="21" max="21" width="13.125" style="1" customWidth="1"/>
    <col min="22" max="22" width="10.125" style="1" customWidth="1"/>
    <col min="23" max="16384" width="8.75" style="1"/>
  </cols>
  <sheetData>
    <row r="2" spans="1:4" x14ac:dyDescent="0.25">
      <c r="A2" s="51" t="s">
        <v>44</v>
      </c>
      <c r="B2" s="73"/>
    </row>
    <row r="3" spans="1:4" ht="31.5" x14ac:dyDescent="0.25">
      <c r="A3" s="13" t="s">
        <v>45</v>
      </c>
      <c r="B3" s="74"/>
    </row>
    <row r="4" spans="1:4" x14ac:dyDescent="0.25">
      <c r="A4" s="13" t="s">
        <v>46</v>
      </c>
      <c r="B4" s="73"/>
    </row>
    <row r="5" spans="1:4" x14ac:dyDescent="0.25">
      <c r="A5" s="13" t="s">
        <v>47</v>
      </c>
      <c r="B5" s="75"/>
      <c r="D5" s="23"/>
    </row>
    <row r="6" spans="1:4" ht="31.5" customHeight="1" x14ac:dyDescent="0.25">
      <c r="A6" s="13" t="s">
        <v>43</v>
      </c>
      <c r="B6" s="85"/>
      <c r="C6" s="50"/>
      <c r="D6" s="22"/>
    </row>
    <row r="7" spans="1:4" x14ac:dyDescent="0.25">
      <c r="A7" s="2" t="s">
        <v>102</v>
      </c>
      <c r="B7" s="75"/>
      <c r="C7" s="24"/>
      <c r="D7" s="27"/>
    </row>
    <row r="8" spans="1:4" x14ac:dyDescent="0.25">
      <c r="A8" s="31" t="s">
        <v>48</v>
      </c>
      <c r="B8" s="76"/>
      <c r="C8" s="24"/>
      <c r="D8" s="27"/>
    </row>
    <row r="9" spans="1:4" ht="16.5" thickBot="1" x14ac:dyDescent="0.3">
      <c r="A9" s="31"/>
      <c r="B9" s="24"/>
      <c r="C9" s="24"/>
      <c r="D9" s="27"/>
    </row>
    <row r="10" spans="1:4" x14ac:dyDescent="0.25">
      <c r="A10" s="28" t="s">
        <v>31</v>
      </c>
      <c r="B10" s="29"/>
      <c r="C10" s="29"/>
      <c r="D10" s="30" t="s">
        <v>15</v>
      </c>
    </row>
    <row r="11" spans="1:4" x14ac:dyDescent="0.25">
      <c r="D11" s="4"/>
    </row>
    <row r="12" spans="1:4" x14ac:dyDescent="0.25">
      <c r="A12" s="10" t="s">
        <v>30</v>
      </c>
      <c r="B12" s="6" t="s">
        <v>13</v>
      </c>
      <c r="C12" s="7"/>
      <c r="D12" s="11"/>
    </row>
    <row r="13" spans="1:4" x14ac:dyDescent="0.25">
      <c r="A13" s="12"/>
      <c r="B13" s="8" t="s">
        <v>26</v>
      </c>
      <c r="C13" s="9"/>
      <c r="D13" s="18">
        <v>1</v>
      </c>
    </row>
    <row r="14" spans="1:4" x14ac:dyDescent="0.25">
      <c r="A14" s="12"/>
      <c r="B14" s="32" t="s">
        <v>27</v>
      </c>
      <c r="C14" s="9"/>
      <c r="D14" s="18">
        <v>2</v>
      </c>
    </row>
    <row r="15" spans="1:4" x14ac:dyDescent="0.25">
      <c r="A15" s="12"/>
      <c r="B15" s="9" t="s">
        <v>28</v>
      </c>
      <c r="C15" s="9"/>
      <c r="D15" s="18">
        <v>3</v>
      </c>
    </row>
    <row r="16" spans="1:4" x14ac:dyDescent="0.25">
      <c r="A16" s="12"/>
      <c r="B16" s="24"/>
      <c r="C16" s="24"/>
      <c r="D16" s="26"/>
    </row>
    <row r="17" spans="1:21" x14ac:dyDescent="0.25">
      <c r="A17" s="5" t="s">
        <v>29</v>
      </c>
      <c r="B17" s="33"/>
      <c r="C17" s="9"/>
      <c r="D17" s="34">
        <v>4</v>
      </c>
    </row>
    <row r="18" spans="1:21" x14ac:dyDescent="0.25">
      <c r="A18" s="31"/>
      <c r="B18" s="25"/>
      <c r="C18" s="24"/>
      <c r="D18" s="26"/>
    </row>
    <row r="19" spans="1:21" x14ac:dyDescent="0.25">
      <c r="A19" s="10" t="s">
        <v>12</v>
      </c>
      <c r="B19" s="9"/>
      <c r="C19" s="9"/>
      <c r="D19" s="18">
        <v>5</v>
      </c>
    </row>
    <row r="20" spans="1:21" x14ac:dyDescent="0.25">
      <c r="A20" s="3"/>
      <c r="D20" s="14"/>
    </row>
    <row r="21" spans="1:21" ht="16.5" thickBot="1" x14ac:dyDescent="0.3">
      <c r="A21" s="10" t="s">
        <v>0</v>
      </c>
      <c r="B21" s="9"/>
      <c r="C21" s="9"/>
      <c r="D21" s="19">
        <v>6</v>
      </c>
    </row>
    <row r="23" spans="1:21" x14ac:dyDescent="0.25">
      <c r="A23" s="13"/>
      <c r="D23" s="23"/>
    </row>
    <row r="28" spans="1:21" x14ac:dyDescent="0.25">
      <c r="D28" s="98"/>
      <c r="G28" s="15"/>
    </row>
    <row r="29" spans="1:21" x14ac:dyDescent="0.25">
      <c r="D29" s="99"/>
    </row>
    <row r="31" spans="1:21" ht="21" customHeight="1" x14ac:dyDescent="0.25">
      <c r="A31" s="1"/>
      <c r="B31" s="100" t="s">
        <v>33</v>
      </c>
      <c r="C31" s="100"/>
      <c r="D31" s="101" t="s">
        <v>1</v>
      </c>
      <c r="E31" s="101"/>
      <c r="F31" s="101"/>
      <c r="G31" s="101"/>
      <c r="H31" s="101"/>
      <c r="I31" s="101"/>
      <c r="J31" s="101"/>
      <c r="K31" s="97" t="s">
        <v>38</v>
      </c>
      <c r="L31" s="97"/>
      <c r="M31" s="97"/>
      <c r="N31" s="102" t="s">
        <v>14</v>
      </c>
      <c r="O31" s="103"/>
      <c r="P31" s="103"/>
      <c r="Q31" s="103"/>
      <c r="R31" s="103"/>
      <c r="S31" s="104"/>
      <c r="T31" s="97" t="s">
        <v>39</v>
      </c>
      <c r="U31" s="97"/>
    </row>
    <row r="32" spans="1:21" ht="16.5" thickBot="1" x14ac:dyDescent="0.3">
      <c r="A32" s="1"/>
      <c r="B32" s="55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7"/>
      <c r="T32" s="57"/>
      <c r="U32" s="57"/>
    </row>
    <row r="33" spans="1:21" s="36" customFormat="1" ht="36" customHeight="1" thickBot="1" x14ac:dyDescent="0.3">
      <c r="B33" s="37" t="s">
        <v>32</v>
      </c>
      <c r="C33" s="37" t="s">
        <v>23</v>
      </c>
      <c r="D33" s="93" t="s">
        <v>16</v>
      </c>
      <c r="E33" s="94"/>
      <c r="F33" s="93" t="s">
        <v>17</v>
      </c>
      <c r="G33" s="95"/>
      <c r="H33" s="96"/>
      <c r="I33" s="93" t="s">
        <v>34</v>
      </c>
      <c r="J33" s="95"/>
      <c r="K33" s="38" t="s">
        <v>18</v>
      </c>
      <c r="L33" s="39" t="s">
        <v>18</v>
      </c>
      <c r="M33" s="39" t="s">
        <v>41</v>
      </c>
      <c r="N33" s="72" t="s">
        <v>19</v>
      </c>
      <c r="O33" s="72" t="s">
        <v>35</v>
      </c>
      <c r="P33" s="93" t="s">
        <v>20</v>
      </c>
      <c r="Q33" s="95"/>
      <c r="R33" s="93" t="s">
        <v>21</v>
      </c>
      <c r="S33" s="94"/>
      <c r="T33" s="37" t="s">
        <v>22</v>
      </c>
      <c r="U33" s="37" t="s">
        <v>37</v>
      </c>
    </row>
    <row r="34" spans="1:21" ht="114" customHeight="1" x14ac:dyDescent="0.25">
      <c r="A34" s="1"/>
      <c r="B34" s="52" t="s">
        <v>40</v>
      </c>
      <c r="C34" s="52" t="s">
        <v>50</v>
      </c>
      <c r="D34" s="53" t="s">
        <v>49</v>
      </c>
      <c r="E34" s="53" t="s">
        <v>51</v>
      </c>
      <c r="F34" s="53" t="s">
        <v>60</v>
      </c>
      <c r="G34" s="53" t="s">
        <v>52</v>
      </c>
      <c r="H34" s="53" t="s">
        <v>61</v>
      </c>
      <c r="I34" s="53" t="s">
        <v>70</v>
      </c>
      <c r="J34" s="53" t="s">
        <v>53</v>
      </c>
      <c r="K34" s="54" t="s">
        <v>54</v>
      </c>
      <c r="L34" s="54" t="s">
        <v>55</v>
      </c>
      <c r="M34" s="54" t="s">
        <v>56</v>
      </c>
      <c r="N34" s="53" t="s">
        <v>62</v>
      </c>
      <c r="O34" s="53" t="s">
        <v>57</v>
      </c>
      <c r="P34" s="53" t="s">
        <v>63</v>
      </c>
      <c r="Q34" s="53" t="s">
        <v>36</v>
      </c>
      <c r="R34" s="53" t="s">
        <v>64</v>
      </c>
      <c r="S34" s="53" t="s">
        <v>58</v>
      </c>
      <c r="T34" s="54" t="s">
        <v>59</v>
      </c>
      <c r="U34" s="54" t="s">
        <v>65</v>
      </c>
    </row>
    <row r="35" spans="1:21" ht="15.75" customHeight="1" x14ac:dyDescent="0.25">
      <c r="A35" s="1"/>
      <c r="B35" s="86"/>
      <c r="C35" s="86"/>
      <c r="D35" s="86"/>
      <c r="E35" s="91"/>
      <c r="F35" s="70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91"/>
      <c r="R35" s="86"/>
      <c r="S35" s="86"/>
      <c r="T35" s="86"/>
      <c r="U35" s="86"/>
    </row>
    <row r="36" spans="1:21" ht="15.75" customHeight="1" x14ac:dyDescent="0.25">
      <c r="A36" s="1"/>
      <c r="B36" s="86"/>
      <c r="C36" s="86"/>
      <c r="D36" s="86"/>
      <c r="E36" s="92"/>
      <c r="F36" s="71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92"/>
      <c r="R36" s="86"/>
      <c r="S36" s="86"/>
      <c r="T36" s="86"/>
      <c r="U36" s="86"/>
    </row>
    <row r="37" spans="1:21" x14ac:dyDescent="0.25">
      <c r="A37" s="1"/>
      <c r="B37" s="87"/>
      <c r="C37" s="40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4"/>
      <c r="T37" s="90"/>
      <c r="U37" s="90"/>
    </row>
    <row r="38" spans="1:21" x14ac:dyDescent="0.25">
      <c r="A38" s="1"/>
      <c r="B38" s="88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4"/>
      <c r="T38" s="90"/>
      <c r="U38" s="90"/>
    </row>
    <row r="39" spans="1:21" x14ac:dyDescent="0.25">
      <c r="A39" s="1"/>
      <c r="B39" s="88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4"/>
      <c r="T39" s="90"/>
      <c r="U39" s="90"/>
    </row>
    <row r="40" spans="1:21" x14ac:dyDescent="0.25">
      <c r="A40" s="1"/>
      <c r="B40" s="88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4"/>
      <c r="T40" s="90"/>
      <c r="U40" s="90"/>
    </row>
    <row r="41" spans="1:21" x14ac:dyDescent="0.25">
      <c r="A41" s="1"/>
      <c r="B41" s="89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4"/>
      <c r="S41" s="44"/>
      <c r="T41" s="90"/>
      <c r="U41" s="90"/>
    </row>
    <row r="42" spans="1:21" ht="18.75" x14ac:dyDescent="0.3">
      <c r="A42" s="1"/>
      <c r="B42" s="78" t="str">
        <f>IF(B35="","",B35)</f>
        <v/>
      </c>
      <c r="C42" s="45" t="e">
        <f>IF(C35&gt;0,C35,WORKDAY(B42,IF($D$28=1,30,IF($D$28=2,30,IF($D$28=3,30,IF($D$28=4,20,IF($D$28=5,20,IF($D$28=6,0)))))),'Fed Holidays'!$C$1:$C$33))</f>
        <v>#VALUE!</v>
      </c>
      <c r="D42" s="45" t="e">
        <f>IF(D35&gt;0,D35,WORKDAY(C42,IF($D$28=1,10,IF($D$28=2,10,IF($D$28=3,10,IF($D$28=4,10,IF($D$28=5,10,IF($D$28=6,5)))))),'Fed Holidays'!$C$1:$C$33))</f>
        <v>#VALUE!</v>
      </c>
      <c r="E42" s="45" t="e">
        <f>IF(E35&gt;0,E35,WORKDAY(D42,IF($D$28=1,5,IF($D$28=2,8,IF($D$28=3,11,IF($D$28=4,5,IF($D$28=5,5,IF($D$28=6,1)))))),'Fed Holidays'!$C$1:$C$33))</f>
        <v>#VALUE!</v>
      </c>
      <c r="F42" s="45" t="e">
        <f>IF(F35&gt;0,F35,WORKDAY(E42,IF($D$28=1,3,IF($D$28=2,6,IF($D$28=3,9,IF($D$28=4,3,IF($D$28=5,3,IF($D$28=6,0)))))),'Fed Holidays'!$C$1:$C$33))</f>
        <v>#VALUE!</v>
      </c>
      <c r="G42" s="45" t="e">
        <f>IF(G35&gt;0,G35,WORKDAY(F42,IF($D$28=1,2,IF($D$28=2,2,IF($D$28=3,2,IF($D$28=4,2,IF($D$28=5,0,IF($D$28=6,0)))))),'Fed Holidays'!$C$1:$C$33))</f>
        <v>#VALUE!</v>
      </c>
      <c r="H42" s="45" t="e">
        <f>IF(H35&gt;0,H35,WORKDAY(G42,IF($D$28=1,10,IF($D$28=2,15,IF($D$28=3,15,IF($D$28=4,10,IF($D$28=5,0,IF($D$28=6,0)))))),'Fed Holidays'!$C$1:$C$33))</f>
        <v>#VALUE!</v>
      </c>
      <c r="I42" s="45" t="e">
        <f>IF(I35&gt;0,I35,WORKDAY(H42,IF($D$28=1,3,IF($D$28=2,6,IF($D$28=3,9,IF($D$28=4,3,IF($D$28=5,0,IF($D$28=6,0)))))),'Fed Holidays'!$C$1:$C$33))</f>
        <v>#VALUE!</v>
      </c>
      <c r="J42" s="45" t="e">
        <f>IF(J35&gt;0,J35,WORKDAY(I42,IF($D$28=1,5,IF($D$28=2,5,IF($D$28=3,5,IF($D$28=4,5,IF($D$28=5,5,IF($D$28=6,5)))))),'Fed Holidays'!$C$1:$C$33))</f>
        <v>#VALUE!</v>
      </c>
      <c r="K42" s="45" t="e">
        <f>IF(K35&gt;0,K35,WORKDAY(J42,IF($D$28=1,2,IF($D$28=2,2,IF($D$28=3,2,IF($D$28=4,2,IF($D$28=5,2,IF($D$28=6,1)))))),'Fed Holidays'!$C$1:$C$33))</f>
        <v>#VALUE!</v>
      </c>
      <c r="L42" s="45" t="e">
        <f>IF(L35&gt;0,L35,WORKDAY(K42,IF($D$28=1,15,IF($D$28=2,18,IF($D$28=3,21,IF($D$28=4,10,IF($D$28=5,10,IF($D$28=6,10)))))),'Fed Holidays'!$C$1:$C$33))</f>
        <v>#VALUE!</v>
      </c>
      <c r="M42" s="45" t="e">
        <f>IF(M35&gt;0,M35,WORKDAY(L42,IF($D$28=1,10,IF($D$28=2,13,IF($D$28=3,16,IF($D$28=4,10,IF($D$28=5,10,IF($D$28=6,3)))))),'Fed Holidays'!$C$1:$C$33))</f>
        <v>#VALUE!</v>
      </c>
      <c r="N42" s="45" t="e">
        <f>IF(N35&gt;0,N35,WORKDAY(M42,IF($D$28=1,4,IF($D$28=2,7,IF($D$28=3,10,IF($D$28=4,4,IF($D$28=5,4,IF($D$28=6,2)))))),'Fed Holidays'!$C$1:$C$33))</f>
        <v>#VALUE!</v>
      </c>
      <c r="O42" s="45" t="e">
        <f>IF(O35&gt;0,O35,WORKDAY(N42,IF($D$28=1,3,IF($D$28=2,6,IF($D$28=3,9,IF($D$28=4,3,IF($D$28=5,3,IF($D$28=6,3)))))),'Fed Holidays'!$C$1:$C$33))</f>
        <v>#VALUE!</v>
      </c>
      <c r="P42" s="45" t="e">
        <f>IF(P35&gt;0,P35,WORKDAY(O42,IF($D$28=1,2,IF($D$28=2,2,IF($D$28=3,2,IF($D$28=4,2,IF($D$28=5,2,IF($D$28=6,1)))))),'Fed Holidays'!$C$1:$C$33))</f>
        <v>#VALUE!</v>
      </c>
      <c r="Q42" s="45" t="e">
        <f>IF(Q35&gt;0,Q35,WORKDAY(P42,IF($D$28=1,25,IF($D$28=2,30,IF($D$28=3,30,IF($D$28=4,15,IF($D$28=5,15,IF($D$28=6,10)))))),'Fed Holidays'!$C$1:$C$33))</f>
        <v>#VALUE!</v>
      </c>
      <c r="R42" s="45" t="e">
        <f>IF(R35&gt;0,R35,WORKDAY(Q42,IF($D$28=1,3,IF($D$28=2,6,IF($D$28=3,9,IF($D$28=4,3,IF($D$28=5,3,IF($D$28=6,3)))))),'Fed Holidays'!$C$1:$C$33))</f>
        <v>#VALUE!</v>
      </c>
      <c r="S42" s="45" t="e">
        <f>IF(S35&gt;0,S35,WORKDAY(R42,IF($D$28=1,2,IF($D$28=2,2,IF($D$28=3,2,IF($D$28=4,2,IF($D$28=5,2,IF($D$28=6,0)))))),'Fed Holidays'!$C$1:$C$33))</f>
        <v>#VALUE!</v>
      </c>
      <c r="T42" s="45" t="e">
        <f>IF(T35&gt;0,T35,WORKDAY(S42,IF($D$28=1,5,IF($D$28=2,8,IF($D$28=3,11,IF($D$28=4,5,IF($D$28=5,5,IF($D$28=6,5)))))),'Fed Holidays'!$C$1:$C$33))</f>
        <v>#VALUE!</v>
      </c>
      <c r="U42" s="45" t="e">
        <f>IF(U35&gt;0,U35,WORKDAY(T42,IF($D$28=1,2,IF($D$28=2,2,IF($D$28=3,2,IF($D$28=4,2,IF($D$28=5,2,IF($D$28=6,2)))))),'Fed Holidays'!$C$1:$C$33))</f>
        <v>#VALUE!</v>
      </c>
    </row>
    <row r="43" spans="1:21" x14ac:dyDescent="0.25">
      <c r="D43" s="1"/>
      <c r="E43" s="2"/>
      <c r="F43" s="2"/>
    </row>
    <row r="44" spans="1:21" ht="18.75" x14ac:dyDescent="0.3">
      <c r="A44" s="2" t="s">
        <v>24</v>
      </c>
      <c r="B44" s="79"/>
      <c r="C44" s="79" t="b">
        <f>IF($D$28=1,30,IF($D$28=2,30,IF($D$28=3,30,IF($D$28=4,20,IF($D$28=5,20,IF($D$28=6,0))))))</f>
        <v>0</v>
      </c>
      <c r="D44" s="20" t="b">
        <f>IF($D$28=1,10,IF($D$28=2,10,IF($D$28=3,10,IF($D$28=4,10,IF($D$28=5,10,IF($D$28=6,5))))))</f>
        <v>0</v>
      </c>
      <c r="E44" s="20" t="b">
        <f xml:space="preserve"> IF($D$28=1,5,IF($D$28=2,8,IF($D$28=3,11,IF($D$28=4,5,IF($D$28=5,5,IF($D$28=6,1))))))</f>
        <v>0</v>
      </c>
      <c r="F44" s="20" t="b">
        <f>IF($D$28=1,3,IF($D$28=2,6,IF($D$28=3,9,IF($D$28=4,3,IF($D$28=5,3,IF($D$28=6,0))))))</f>
        <v>0</v>
      </c>
      <c r="G44" s="20" t="b">
        <f xml:space="preserve"> IF($D$28=1,2,IF($D$28=2,2,IF($D$28=3,2,IF($D$28=4,2,IF($D$28=5,0,IF($D$28=6,0))))))</f>
        <v>0</v>
      </c>
      <c r="H44" s="20" t="b">
        <f xml:space="preserve"> IF($D$28=1,10,IF($D$28=2,15,IF($D$28=3,15,IF($D$28=4,10,IF($D$28=5,0,IF($D$28=6,0))))))</f>
        <v>0</v>
      </c>
      <c r="I44" s="20" t="b">
        <f xml:space="preserve"> IF($D$28=1,3,IF($D$28=2,6,IF($D$28=3,9,IF($D$28=4,3,IF($D$28=5,0,IF($D$28=6,0))))))</f>
        <v>0</v>
      </c>
      <c r="J44" s="20" t="b">
        <f xml:space="preserve"> IF($D$28=1,5,IF($D$28=2,5,IF($D$28=3,5,IF($D$28=4,5,IF($D$28=5,5,IF($D$28=6,5))))))</f>
        <v>0</v>
      </c>
      <c r="K44" s="20" t="b">
        <f xml:space="preserve"> IF($D$28=1,2,IF($D$28=2,2,IF($D$28=3,2,IF($D$28=4,2,IF($D$28=5,2,IF($D$28=6,1))))))</f>
        <v>0</v>
      </c>
      <c r="L44" s="20" t="b">
        <f xml:space="preserve"> IF($D$28=1,15,IF($D$28=2,18,IF($D$28=3,21,IF($D$28=4,10,IF($D$28=5,10,IF($D$28=6,10))))))</f>
        <v>0</v>
      </c>
      <c r="M44" s="20" t="b">
        <f xml:space="preserve"> IF($D$28=1,10,IF($D$28=2,13,IF($D$28=3,16,IF($D$28=4,10,IF($D$28=5,10,IF($D$28=6,3))))))</f>
        <v>0</v>
      </c>
      <c r="N44" s="20" t="b">
        <f xml:space="preserve"> IF($D$28=1,4,IF($D$28=2,7,IF($D$28=3,10,IF($D$28=4,4,IF($D$28=5,4,IF($D$28=6,2))))))</f>
        <v>0</v>
      </c>
      <c r="O44" s="20" t="b">
        <f xml:space="preserve"> IF($D$28=1,3,IF($D$28=2,6,IF($D$28=3,9,IF($D$28=4,3,IF($D$28=5,3,IF($D$28=6,3))))))</f>
        <v>0</v>
      </c>
      <c r="P44" s="20" t="b">
        <f xml:space="preserve"> IF($D$28=1,2,IF($D$28=2,2,IF($D$28=3,2,IF($D$28=4,2,IF($D$28=5,2,IF($D$28=6,1))))))</f>
        <v>0</v>
      </c>
      <c r="Q44" s="20" t="b">
        <f xml:space="preserve"> IF($D$28=1,25,IF($D$28=2,30,IF($D$28=3,30,IF($D$28=4,15,IF($D$28=5,15,IF($D$28=6,10))))))</f>
        <v>0</v>
      </c>
      <c r="R44" s="20" t="b">
        <f xml:space="preserve"> IF($D$28=1,3,IF($D$28=2,6,IF($D$28=3,9,IF($D$28=4,3,IF($D$28=5,3,IF($D$28=6,3))))))</f>
        <v>0</v>
      </c>
      <c r="S44" s="20" t="b">
        <f xml:space="preserve"> IF($D$28=1,2,IF($D$28=2,2,IF($D$28=3,2,IF($D$28=4,2,IF($D$28=5,2,IF($D$28=6,0))))))</f>
        <v>0</v>
      </c>
      <c r="T44" s="20" t="b">
        <f>IF($D$28=1,5,IF($D$28=2,8,IF($D$28=3,11,IF($D$28=4,5,IF($D$28=5,5,IF($D$28=6,5))))))</f>
        <v>0</v>
      </c>
      <c r="U44" s="20" t="b">
        <f xml:space="preserve"> IF($D$28=1,2,IF($D$28=2,2,IF($D$28=3,2,IF($D$28=4,2,IF($D$28=5,2,IF($D$28=6,2))))))</f>
        <v>0</v>
      </c>
    </row>
    <row r="45" spans="1:21" ht="47.25" x14ac:dyDescent="0.25">
      <c r="A45" s="35" t="s">
        <v>66</v>
      </c>
      <c r="B45" s="63"/>
      <c r="C45" s="68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</row>
    <row r="46" spans="1:21" ht="34.9" customHeight="1" x14ac:dyDescent="0.25">
      <c r="A46" s="21" t="s">
        <v>25</v>
      </c>
      <c r="B46" s="80"/>
      <c r="C46" s="81">
        <f>C44+C45</f>
        <v>0</v>
      </c>
      <c r="D46" s="81">
        <f t="shared" ref="D46:U46" si="0">D44+D45</f>
        <v>0</v>
      </c>
      <c r="E46" s="81">
        <f t="shared" si="0"/>
        <v>0</v>
      </c>
      <c r="F46" s="81">
        <f t="shared" si="0"/>
        <v>0</v>
      </c>
      <c r="G46" s="82">
        <f>G44+G45</f>
        <v>0</v>
      </c>
      <c r="H46" s="81">
        <f t="shared" si="0"/>
        <v>0</v>
      </c>
      <c r="I46" s="81">
        <f t="shared" si="0"/>
        <v>0</v>
      </c>
      <c r="J46" s="81">
        <f t="shared" si="0"/>
        <v>0</v>
      </c>
      <c r="K46" s="81">
        <f t="shared" si="0"/>
        <v>0</v>
      </c>
      <c r="L46" s="81">
        <f t="shared" si="0"/>
        <v>0</v>
      </c>
      <c r="M46" s="81">
        <f t="shared" si="0"/>
        <v>0</v>
      </c>
      <c r="N46" s="81">
        <f t="shared" si="0"/>
        <v>0</v>
      </c>
      <c r="O46" s="81">
        <f t="shared" si="0"/>
        <v>0</v>
      </c>
      <c r="P46" s="81">
        <f t="shared" si="0"/>
        <v>0</v>
      </c>
      <c r="Q46" s="81">
        <f t="shared" si="0"/>
        <v>0</v>
      </c>
      <c r="R46" s="81">
        <f t="shared" si="0"/>
        <v>0</v>
      </c>
      <c r="S46" s="81">
        <f t="shared" si="0"/>
        <v>0</v>
      </c>
      <c r="T46" s="81">
        <f t="shared" si="0"/>
        <v>0</v>
      </c>
      <c r="U46" s="81">
        <f t="shared" si="0"/>
        <v>0</v>
      </c>
    </row>
    <row r="47" spans="1:21" ht="16.5" thickBot="1" x14ac:dyDescent="0.3">
      <c r="A47" s="65"/>
      <c r="B47" s="66"/>
      <c r="C47" s="66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</row>
    <row r="48" spans="1:21" ht="16.5" thickTop="1" x14ac:dyDescent="0.25">
      <c r="A48" s="58"/>
      <c r="B48" s="60"/>
      <c r="C48" s="60"/>
      <c r="D48" s="47"/>
      <c r="E48" s="60"/>
      <c r="F48" s="60"/>
      <c r="G48" s="16"/>
      <c r="H48" s="17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2"/>
    </row>
    <row r="49" spans="1:21" ht="18.75" x14ac:dyDescent="0.3">
      <c r="A49" s="58"/>
      <c r="B49" s="46" t="str">
        <f>IF(B35&gt;0,B35,"")</f>
        <v/>
      </c>
      <c r="C49" s="46" t="e">
        <f>IF(C35&gt;0,C35,WORKDAY(B49,C46,'Fed Holidays'!$C$1:$C$33))</f>
        <v>#VALUE!</v>
      </c>
      <c r="D49" s="46" t="e">
        <f>IF(D35&gt;0,D35,WORKDAY(C49,D46,'Fed Holidays'!$C$1:$C$33))</f>
        <v>#VALUE!</v>
      </c>
      <c r="E49" s="46" t="e">
        <f>IF(E35&gt;0,E35,WORKDAY(D49,E46,'Fed Holidays'!$C$1:$C$33))</f>
        <v>#VALUE!</v>
      </c>
      <c r="F49" s="46" t="e">
        <f>IF(F35&gt;0,F35,WORKDAY(E49,F46,'Fed Holidays'!$C$1:$C$33))</f>
        <v>#VALUE!</v>
      </c>
      <c r="G49" s="46" t="e">
        <f>IF(G35&gt;0,G35,WORKDAY(F49,G46,'Fed Holidays'!$C$1:$C$33))</f>
        <v>#VALUE!</v>
      </c>
      <c r="H49" s="46" t="e">
        <f>IF(H35&gt;0,H35,WORKDAY(G49,H46,'Fed Holidays'!$C$1:$C$33))</f>
        <v>#VALUE!</v>
      </c>
      <c r="I49" s="46" t="e">
        <f>IF(I35&gt;0,I35,WORKDAY(H49,I46,'Fed Holidays'!$C$1:$C$33))</f>
        <v>#VALUE!</v>
      </c>
      <c r="J49" s="46" t="e">
        <f>IF(J35&gt;0,J35,WORKDAY(I49,J46,'Fed Holidays'!$C$1:$C$33))</f>
        <v>#VALUE!</v>
      </c>
      <c r="K49" s="46" t="e">
        <f>IF(K35&gt;0,K35,WORKDAY(J49,K46,'Fed Holidays'!$C$1:$C$33))</f>
        <v>#VALUE!</v>
      </c>
      <c r="L49" s="46" t="e">
        <f>IF(L35&gt;0,L35,WORKDAY(K49,L46,'Fed Holidays'!$C$1:$C$33))</f>
        <v>#VALUE!</v>
      </c>
      <c r="M49" s="46" t="e">
        <f>IF(M35&gt;0,M35,WORKDAY(L49,M46,'Fed Holidays'!$C$1:$C$33))</f>
        <v>#VALUE!</v>
      </c>
      <c r="N49" s="46" t="e">
        <f>IF(N35&gt;0,N35,WORKDAY(M49,N46,'Fed Holidays'!$C$1:$C$33))</f>
        <v>#VALUE!</v>
      </c>
      <c r="O49" s="46" t="e">
        <f>IF(O35&gt;0,O35,WORKDAY(N49,O46,'Fed Holidays'!$C$1:$C$33))</f>
        <v>#VALUE!</v>
      </c>
      <c r="P49" s="46" t="e">
        <f>IF(P35&gt;0,P35,WORKDAY(O49,P46,'Fed Holidays'!$C$1:$C$33))</f>
        <v>#VALUE!</v>
      </c>
      <c r="Q49" s="46" t="e">
        <f>IF(Q35&gt;0,Q35,WORKDAY(P49,Q46,'Fed Holidays'!$C$1:$C$33))</f>
        <v>#VALUE!</v>
      </c>
      <c r="R49" s="46" t="e">
        <f>IF(R35&gt;0,R35,WORKDAY(Q49,R46,'Fed Holidays'!$C$1:$C$33))</f>
        <v>#VALUE!</v>
      </c>
      <c r="S49" s="46" t="e">
        <f>IF(S35&gt;0,S35,WORKDAY(R49,S46,'Fed Holidays'!$C$1:$C$33))</f>
        <v>#VALUE!</v>
      </c>
      <c r="T49" s="46" t="e">
        <f>IF(T35&gt;0,T35,WORKDAY(S49,T46,'Fed Holidays'!$C$1:$C$33))</f>
        <v>#VALUE!</v>
      </c>
      <c r="U49" s="59" t="e">
        <f>IF(U35&gt;0,U35,WORKDAY(T49,U46,'Fed Holidays'!$C$1:$C$33))</f>
        <v>#VALUE!</v>
      </c>
    </row>
    <row r="50" spans="1:21" x14ac:dyDescent="0.25">
      <c r="A50" s="58"/>
      <c r="B50" s="60"/>
      <c r="C50" s="60"/>
      <c r="D50" s="47"/>
      <c r="E50" s="60"/>
      <c r="F50" s="60"/>
      <c r="G50" s="60"/>
      <c r="H50" s="60"/>
      <c r="I50" s="61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2"/>
    </row>
    <row r="51" spans="1:21" x14ac:dyDescent="0.25">
      <c r="A51" s="58"/>
      <c r="B51" s="60"/>
      <c r="C51" s="60"/>
      <c r="D51" s="47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2"/>
    </row>
    <row r="52" spans="1:21" x14ac:dyDescent="0.25">
      <c r="A52" s="58"/>
      <c r="B52" s="64"/>
      <c r="C52" s="64"/>
      <c r="D52" s="77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84"/>
    </row>
    <row r="53" spans="1:21" x14ac:dyDescent="0.25">
      <c r="A53" s="58"/>
      <c r="B53" s="60"/>
      <c r="C53" s="60"/>
      <c r="D53" s="47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2"/>
    </row>
    <row r="54" spans="1:21" ht="16.5" thickBot="1" x14ac:dyDescent="0.3">
      <c r="A54" s="58"/>
      <c r="B54" s="60"/>
      <c r="C54" s="60"/>
      <c r="D54" s="47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2"/>
    </row>
    <row r="55" spans="1:21" ht="16.5" thickBot="1" x14ac:dyDescent="0.3">
      <c r="A55" s="67" t="s">
        <v>42</v>
      </c>
      <c r="B55" s="83"/>
      <c r="C55" s="83" t="str">
        <f>IF(C52=0,"",NETWORKDAYS(C49,C52,'Fed Holidays'!$C$1:$C$33)-1)</f>
        <v/>
      </c>
      <c r="D55" s="83" t="str">
        <f>IF(D52=0,"",NETWORKDAYS(D49,D52,'Fed Holidays'!$C$1:$C$33)-1)</f>
        <v/>
      </c>
      <c r="E55" s="83" t="str">
        <f>IF(E52=0,"",NETWORKDAYS(E49,E52,'Fed Holidays'!$C$1:$C$33)-1)</f>
        <v/>
      </c>
      <c r="F55" s="83" t="str">
        <f>IF(F52=0,"",NETWORKDAYS(F49,F52,'Fed Holidays'!$C$1:$C$33)-1)</f>
        <v/>
      </c>
      <c r="G55" s="83" t="str">
        <f>IF(G52=0,"",NETWORKDAYS(G49,G52,'Fed Holidays'!$C$1:$C$33)-1)</f>
        <v/>
      </c>
      <c r="H55" s="83" t="str">
        <f>IF(H52=0,"",NETWORKDAYS(H49,H52,'Fed Holidays'!$C$1:$C$33)-1)</f>
        <v/>
      </c>
      <c r="I55" s="83" t="str">
        <f>IF(I52=0,"",NETWORKDAYS(I49,I52,'Fed Holidays'!$C$1:$C$33)-1)</f>
        <v/>
      </c>
      <c r="J55" s="83" t="str">
        <f>IF(J52=0,"",NETWORKDAYS(J49,J52,'Fed Holidays'!$C$1:$C$33)-1)</f>
        <v/>
      </c>
      <c r="K55" s="83" t="str">
        <f>IF(K52=0,"",NETWORKDAYS(K49,K52,'Fed Holidays'!$C$1:$C$33)-1)</f>
        <v/>
      </c>
      <c r="L55" s="83" t="str">
        <f>IF(L52=0,"",NETWORKDAYS(L49,L52,'Fed Holidays'!$C$1:$C$33)-1)</f>
        <v/>
      </c>
      <c r="M55" s="83" t="str">
        <f>IF(M52=0,"",NETWORKDAYS(M49,M52,'Fed Holidays'!$C$1:$C$33)-1)</f>
        <v/>
      </c>
      <c r="N55" s="83" t="str">
        <f>IF(N52=0,"",NETWORKDAYS(N49,N52,'Fed Holidays'!$C$1:$C$33)-1)</f>
        <v/>
      </c>
      <c r="O55" s="83" t="str">
        <f>IF(O52=0,"",NETWORKDAYS(O49,O52,'Fed Holidays'!$C$1:$C$33)-1)</f>
        <v/>
      </c>
      <c r="P55" s="83" t="str">
        <f>IF(P52=0,"",NETWORKDAYS(P49,P52,'Fed Holidays'!$C$1:$C$33)-1)</f>
        <v/>
      </c>
      <c r="Q55" s="83" t="str">
        <f>IF(Q52=0,"",NETWORKDAYS(Q49,Q52,'Fed Holidays'!$C$1:$C$33)-1)</f>
        <v/>
      </c>
      <c r="R55" s="83" t="str">
        <f>IF(R52=0,"",NETWORKDAYS(R49,R52,'Fed Holidays'!$C$1:$C$33)-1)</f>
        <v/>
      </c>
      <c r="S55" s="83" t="str">
        <f>IF(S52=0,"",NETWORKDAYS(S49,S52,'Fed Holidays'!$C$1:$C$33)-1)</f>
        <v/>
      </c>
      <c r="T55" s="83" t="str">
        <f>IF(T52=0,"",NETWORKDAYS(T49,T52,'Fed Holidays'!$C$1:$C$33)-1)</f>
        <v/>
      </c>
      <c r="U55" s="83" t="str">
        <f>IF(U52=0,"",NETWORKDAYS(U49,U52,'Fed Holidays'!$C$1:$C$33)-1)</f>
        <v/>
      </c>
    </row>
  </sheetData>
  <sheetProtection algorithmName="SHA-512" hashValue="kpJhC/d4cDhFdOsCWidldbKmHQVgySJVK4nmPDfrIqiEBwmNYwOs2Hsx7sKT3uexZI8BtDXcWVKY9SLZySGFjQ==" saltValue="IwqMPm5gjuINTap55TvUjg==" spinCount="100000" sheet="1" objects="1" scenarios="1"/>
  <mergeCells count="32">
    <mergeCell ref="T31:U31"/>
    <mergeCell ref="D28:D29"/>
    <mergeCell ref="B31:C31"/>
    <mergeCell ref="D31:J31"/>
    <mergeCell ref="K31:M31"/>
    <mergeCell ref="N31:S31"/>
    <mergeCell ref="B35:B36"/>
    <mergeCell ref="C35:C36"/>
    <mergeCell ref="D35:D36"/>
    <mergeCell ref="E35:E36"/>
    <mergeCell ref="G35:G36"/>
    <mergeCell ref="D33:E33"/>
    <mergeCell ref="F33:H33"/>
    <mergeCell ref="I33:J33"/>
    <mergeCell ref="P33:Q33"/>
    <mergeCell ref="R33:S33"/>
    <mergeCell ref="T35:T36"/>
    <mergeCell ref="U35:U36"/>
    <mergeCell ref="B37:B41"/>
    <mergeCell ref="T37:U41"/>
    <mergeCell ref="N35:N36"/>
    <mergeCell ref="O35:O36"/>
    <mergeCell ref="P35:P36"/>
    <mergeCell ref="Q35:Q36"/>
    <mergeCell ref="R35:R36"/>
    <mergeCell ref="S35:S36"/>
    <mergeCell ref="H35:H36"/>
    <mergeCell ref="I35:I36"/>
    <mergeCell ref="J35:J36"/>
    <mergeCell ref="K35:K36"/>
    <mergeCell ref="L35:L36"/>
    <mergeCell ref="M35:M36"/>
  </mergeCells>
  <printOptions gridLines="1"/>
  <pageMargins left="0.7" right="0.7" top="0.75" bottom="0.75" header="0.3" footer="0.3"/>
  <pageSetup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3"/>
  <sheetViews>
    <sheetView topLeftCell="A28" workbookViewId="0">
      <selection activeCell="D33" sqref="D33"/>
    </sheetView>
  </sheetViews>
  <sheetFormatPr defaultRowHeight="15.75" x14ac:dyDescent="0.25"/>
  <cols>
    <col min="3" max="3" width="9.875" bestFit="1" customWidth="1"/>
  </cols>
  <sheetData>
    <row r="1" spans="1:3" ht="47.25" x14ac:dyDescent="0.25">
      <c r="A1" s="48" t="s">
        <v>76</v>
      </c>
      <c r="B1" s="48" t="s">
        <v>2</v>
      </c>
      <c r="C1" s="49">
        <v>44928</v>
      </c>
    </row>
    <row r="2" spans="1:3" ht="63" x14ac:dyDescent="0.25">
      <c r="A2" s="48" t="s">
        <v>77</v>
      </c>
      <c r="B2" s="48" t="s">
        <v>3</v>
      </c>
      <c r="C2" s="49">
        <v>44942</v>
      </c>
    </row>
    <row r="3" spans="1:3" ht="47.25" x14ac:dyDescent="0.25">
      <c r="A3" s="48" t="s">
        <v>78</v>
      </c>
      <c r="B3" s="48" t="s">
        <v>4</v>
      </c>
      <c r="C3" s="49">
        <v>44977</v>
      </c>
    </row>
    <row r="4" spans="1:3" ht="31.5" x14ac:dyDescent="0.25">
      <c r="A4" s="48" t="s">
        <v>79</v>
      </c>
      <c r="B4" s="48" t="s">
        <v>5</v>
      </c>
      <c r="C4" s="49">
        <v>45075</v>
      </c>
    </row>
    <row r="5" spans="1:3" ht="31.5" x14ac:dyDescent="0.25">
      <c r="A5" s="48" t="s">
        <v>72</v>
      </c>
      <c r="B5" s="48" t="s">
        <v>71</v>
      </c>
      <c r="C5" s="49">
        <v>45096</v>
      </c>
    </row>
    <row r="6" spans="1:3" ht="31.5" x14ac:dyDescent="0.25">
      <c r="A6" s="48" t="s">
        <v>75</v>
      </c>
      <c r="B6" s="48" t="s">
        <v>6</v>
      </c>
      <c r="C6" s="49">
        <v>45111</v>
      </c>
    </row>
    <row r="7" spans="1:3" ht="47.25" x14ac:dyDescent="0.25">
      <c r="A7" s="48" t="s">
        <v>80</v>
      </c>
      <c r="B7" s="48" t="s">
        <v>7</v>
      </c>
      <c r="C7" s="49">
        <v>45173</v>
      </c>
    </row>
    <row r="8" spans="1:3" ht="31.5" x14ac:dyDescent="0.25">
      <c r="A8" s="48" t="s">
        <v>81</v>
      </c>
      <c r="B8" s="48" t="s">
        <v>8</v>
      </c>
      <c r="C8" s="49">
        <v>45208</v>
      </c>
    </row>
    <row r="9" spans="1:3" ht="47.25" x14ac:dyDescent="0.25">
      <c r="A9" s="48" t="s">
        <v>74</v>
      </c>
      <c r="B9" s="48" t="s">
        <v>9</v>
      </c>
      <c r="C9" s="49">
        <v>45240</v>
      </c>
    </row>
    <row r="10" spans="1:3" ht="47.25" x14ac:dyDescent="0.25">
      <c r="A10" s="48" t="s">
        <v>82</v>
      </c>
      <c r="B10" s="48" t="s">
        <v>10</v>
      </c>
      <c r="C10" s="49">
        <v>45253</v>
      </c>
    </row>
    <row r="11" spans="1:3" ht="47.25" x14ac:dyDescent="0.25">
      <c r="A11" s="48" t="s">
        <v>83</v>
      </c>
      <c r="B11" s="48" t="s">
        <v>11</v>
      </c>
      <c r="C11" s="49">
        <v>45285</v>
      </c>
    </row>
    <row r="12" spans="1:3" ht="47.25" x14ac:dyDescent="0.25">
      <c r="A12" s="48" t="s">
        <v>84</v>
      </c>
      <c r="B12" s="48" t="s">
        <v>2</v>
      </c>
      <c r="C12" s="49">
        <v>45292</v>
      </c>
    </row>
    <row r="13" spans="1:3" ht="63" x14ac:dyDescent="0.25">
      <c r="A13" s="48" t="s">
        <v>85</v>
      </c>
      <c r="B13" s="48" t="s">
        <v>3</v>
      </c>
      <c r="C13" s="49">
        <v>45306</v>
      </c>
    </row>
    <row r="14" spans="1:3" ht="47.25" x14ac:dyDescent="0.25">
      <c r="A14" s="48" t="s">
        <v>86</v>
      </c>
      <c r="B14" s="48" t="s">
        <v>4</v>
      </c>
      <c r="C14" s="49">
        <v>45341</v>
      </c>
    </row>
    <row r="15" spans="1:3" ht="31.5" x14ac:dyDescent="0.25">
      <c r="A15" s="48" t="s">
        <v>87</v>
      </c>
      <c r="B15" s="48" t="s">
        <v>5</v>
      </c>
      <c r="C15" s="49">
        <v>45439</v>
      </c>
    </row>
    <row r="16" spans="1:3" ht="31.5" x14ac:dyDescent="0.25">
      <c r="A16" s="48" t="s">
        <v>73</v>
      </c>
      <c r="B16" s="48" t="s">
        <v>71</v>
      </c>
      <c r="C16" s="49">
        <v>45462</v>
      </c>
    </row>
    <row r="17" spans="1:3" ht="31.5" x14ac:dyDescent="0.25">
      <c r="A17" s="48" t="s">
        <v>69</v>
      </c>
      <c r="B17" s="48" t="s">
        <v>6</v>
      </c>
      <c r="C17" s="49">
        <v>45477</v>
      </c>
    </row>
    <row r="18" spans="1:3" ht="47.25" x14ac:dyDescent="0.25">
      <c r="A18" s="48" t="s">
        <v>88</v>
      </c>
      <c r="B18" s="48" t="s">
        <v>7</v>
      </c>
      <c r="C18" s="49">
        <v>45537</v>
      </c>
    </row>
    <row r="19" spans="1:3" ht="47.25" x14ac:dyDescent="0.25">
      <c r="A19" s="48" t="s">
        <v>89</v>
      </c>
      <c r="B19" s="48" t="s">
        <v>8</v>
      </c>
      <c r="C19" s="49">
        <v>45579</v>
      </c>
    </row>
    <row r="20" spans="1:3" ht="47.25" x14ac:dyDescent="0.25">
      <c r="A20" s="48" t="s">
        <v>90</v>
      </c>
      <c r="B20" s="48" t="s">
        <v>9</v>
      </c>
      <c r="C20" s="49">
        <v>45607</v>
      </c>
    </row>
    <row r="21" spans="1:3" ht="47.25" x14ac:dyDescent="0.25">
      <c r="A21" s="48" t="s">
        <v>67</v>
      </c>
      <c r="B21" s="48" t="s">
        <v>10</v>
      </c>
      <c r="C21" s="49">
        <v>45624</v>
      </c>
    </row>
    <row r="22" spans="1:3" ht="63" x14ac:dyDescent="0.25">
      <c r="A22" s="48" t="s">
        <v>91</v>
      </c>
      <c r="B22" s="48" t="s">
        <v>11</v>
      </c>
      <c r="C22" s="49">
        <v>45651</v>
      </c>
    </row>
    <row r="23" spans="1:3" ht="47.25" x14ac:dyDescent="0.25">
      <c r="A23" s="48" t="s">
        <v>92</v>
      </c>
      <c r="B23" s="48" t="s">
        <v>2</v>
      </c>
      <c r="C23" s="49">
        <v>45658</v>
      </c>
    </row>
    <row r="24" spans="1:3" ht="63" x14ac:dyDescent="0.25">
      <c r="A24" s="48" t="s">
        <v>68</v>
      </c>
      <c r="B24" s="48" t="s">
        <v>3</v>
      </c>
      <c r="C24" s="49">
        <v>45677</v>
      </c>
    </row>
    <row r="25" spans="1:3" ht="47.25" x14ac:dyDescent="0.25">
      <c r="A25" s="48" t="s">
        <v>93</v>
      </c>
      <c r="B25" s="48" t="s">
        <v>4</v>
      </c>
      <c r="C25" s="49">
        <v>45705</v>
      </c>
    </row>
    <row r="26" spans="1:3" ht="31.5" x14ac:dyDescent="0.25">
      <c r="A26" s="48" t="s">
        <v>94</v>
      </c>
      <c r="B26" s="48" t="s">
        <v>5</v>
      </c>
      <c r="C26" s="49">
        <v>45803</v>
      </c>
    </row>
    <row r="27" spans="1:3" ht="31.5" x14ac:dyDescent="0.25">
      <c r="A27" s="48" t="s">
        <v>95</v>
      </c>
      <c r="B27" s="48" t="s">
        <v>71</v>
      </c>
      <c r="C27" s="49">
        <v>45827</v>
      </c>
    </row>
    <row r="28" spans="1:3" ht="31.5" x14ac:dyDescent="0.25">
      <c r="A28" s="48" t="s">
        <v>96</v>
      </c>
      <c r="B28" s="48" t="s">
        <v>6</v>
      </c>
      <c r="C28" s="49">
        <v>45842</v>
      </c>
    </row>
    <row r="29" spans="1:3" ht="47.25" x14ac:dyDescent="0.25">
      <c r="A29" s="48" t="s">
        <v>97</v>
      </c>
      <c r="B29" s="48" t="s">
        <v>7</v>
      </c>
      <c r="C29" s="49">
        <v>45901</v>
      </c>
    </row>
    <row r="30" spans="1:3" ht="47.25" x14ac:dyDescent="0.25">
      <c r="A30" s="48" t="s">
        <v>98</v>
      </c>
      <c r="B30" s="48" t="s">
        <v>8</v>
      </c>
      <c r="C30" s="49">
        <v>45943</v>
      </c>
    </row>
    <row r="31" spans="1:3" ht="47.25" x14ac:dyDescent="0.25">
      <c r="A31" s="48" t="s">
        <v>99</v>
      </c>
      <c r="B31" s="48" t="s">
        <v>9</v>
      </c>
      <c r="C31" s="49">
        <v>45972</v>
      </c>
    </row>
    <row r="32" spans="1:3" ht="47.25" x14ac:dyDescent="0.25">
      <c r="A32" s="48" t="s">
        <v>100</v>
      </c>
      <c r="B32" s="48" t="s">
        <v>10</v>
      </c>
      <c r="C32" s="49">
        <v>45988</v>
      </c>
    </row>
    <row r="33" spans="1:3" ht="47.25" x14ac:dyDescent="0.25">
      <c r="A33" s="48" t="s">
        <v>101</v>
      </c>
      <c r="B33" s="48" t="s">
        <v>11</v>
      </c>
      <c r="C33" s="49">
        <v>46016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Master</vt:lpstr>
      <vt:lpstr>Fed Holidays</vt:lpstr>
      <vt:lpstr>Master!Print_Area</vt:lpstr>
    </vt:vector>
  </TitlesOfParts>
  <Company>WHS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ZollaM</dc:creator>
  <cp:lastModifiedBy>Ives, Kathleen H (Kate) CIV WHS ESD (USA)</cp:lastModifiedBy>
  <cp:lastPrinted>2016-03-31T15:36:54Z</cp:lastPrinted>
  <dcterms:created xsi:type="dcterms:W3CDTF">2010-06-14T17:41:24Z</dcterms:created>
  <dcterms:modified xsi:type="dcterms:W3CDTF">2025-11-18T19:26:00Z</dcterms:modified>
</cp:coreProperties>
</file>